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80" activeTab="0"/>
  </bookViews>
  <sheets>
    <sheet name="2016 terv" sheetId="1" r:id="rId1"/>
  </sheets>
  <definedNames>
    <definedName name="_xlnm.Print_Titles" localSheetId="0">'2016 terv'!$A:$A</definedName>
    <definedName name="_xlnm.Print_Area" localSheetId="0">'2016 terv'!$A$1:$Z$51</definedName>
  </definedNames>
  <calcPr fullCalcOnLoad="1"/>
</workbook>
</file>

<file path=xl/comments1.xml><?xml version="1.0" encoding="utf-8"?>
<comments xmlns="http://schemas.openxmlformats.org/spreadsheetml/2006/main">
  <authors>
    <author>Pongr?cz B?la</author>
  </authors>
  <commentList>
    <comment ref="S7" authorId="0">
      <text>
        <r>
          <rPr>
            <b/>
            <sz val="9"/>
            <rFont val="Segoe UI"/>
            <family val="2"/>
          </rPr>
          <t>Pongrácz Béla:</t>
        </r>
        <r>
          <rPr>
            <sz val="9"/>
            <rFont val="Segoe UI"/>
            <family val="2"/>
          </rPr>
          <t xml:space="preserve">
ide  kicsit feszítve 2015 adatait írtam. KÉREM ezt Ti validáljátok meg az idei 2016 évre </t>
        </r>
      </text>
    </comment>
    <comment ref="H7" authorId="0">
      <text>
        <r>
          <rPr>
            <b/>
            <sz val="9"/>
            <rFont val="Segoe UI"/>
            <family val="2"/>
          </rPr>
          <t>Pongrácz Béla:</t>
        </r>
        <r>
          <rPr>
            <sz val="9"/>
            <rFont val="Segoe UI"/>
            <family val="2"/>
          </rPr>
          <t xml:space="preserve">
9111,9114,9121,9122</t>
        </r>
      </text>
    </comment>
    <comment ref="J7" authorId="0">
      <text>
        <r>
          <rPr>
            <b/>
            <sz val="9"/>
            <rFont val="Segoe UI"/>
            <family val="2"/>
          </rPr>
          <t>Pongrácz Béla:</t>
        </r>
        <r>
          <rPr>
            <sz val="9"/>
            <rFont val="Segoe UI"/>
            <family val="2"/>
          </rPr>
          <t xml:space="preserve">
51113,52117,5212</t>
        </r>
      </text>
    </comment>
  </commentList>
</comments>
</file>

<file path=xl/sharedStrings.xml><?xml version="1.0" encoding="utf-8"?>
<sst xmlns="http://schemas.openxmlformats.org/spreadsheetml/2006/main" count="149" uniqueCount="93">
  <si>
    <t>Szakosztály</t>
  </si>
  <si>
    <t>Vitorlás</t>
  </si>
  <si>
    <t>Összesen:</t>
  </si>
  <si>
    <t>fő</t>
  </si>
  <si>
    <t>%</t>
  </si>
  <si>
    <t>létszám 1%-hoz</t>
  </si>
  <si>
    <t>Szabadidő</t>
  </si>
  <si>
    <t>Tenisz</t>
  </si>
  <si>
    <t>Közp, műk. ktg</t>
  </si>
  <si>
    <t>Megjegyzések:</t>
  </si>
  <si>
    <t>-</t>
  </si>
  <si>
    <t>tagi befizetések a tagdíj + eszközhasználati díjak, az egyéb bevételek nem számítanak ide</t>
  </si>
  <si>
    <t>súly</t>
  </si>
  <si>
    <t xml:space="preserve">súly </t>
  </si>
  <si>
    <t>elosztások</t>
  </si>
  <si>
    <t>adó 1%-a</t>
  </si>
  <si>
    <t>adó 1% + MT</t>
  </si>
  <si>
    <t>forrás</t>
  </si>
  <si>
    <t>tagdíj+eszk.</t>
  </si>
  <si>
    <t>eloszt össz.</t>
  </si>
  <si>
    <t>forr. össz.</t>
  </si>
  <si>
    <t>Természetjáró</t>
  </si>
  <si>
    <t>terv</t>
  </si>
  <si>
    <t>egyéb bev.</t>
  </si>
  <si>
    <t>kamat</t>
  </si>
  <si>
    <t>betétkönyv</t>
  </si>
  <si>
    <t>cash</t>
  </si>
  <si>
    <t>teljes</t>
  </si>
  <si>
    <t>MT-os</t>
  </si>
  <si>
    <t>3 éves átlag</t>
  </si>
  <si>
    <t>10 %-os csökk.</t>
  </si>
  <si>
    <t>kerekítve 1000Ft-ra</t>
  </si>
  <si>
    <t>A MT elosztható támogatásánál a kumulált %-os arány, de a taglétszámnál csak MT-os vehető figyelembe</t>
  </si>
  <si>
    <t>Az 1% elosztásánál csak a létszám, de a teljes, számít</t>
  </si>
  <si>
    <t>fenntartási ktg</t>
  </si>
  <si>
    <t>bev. össz:</t>
  </si>
  <si>
    <t>súly 35.00</t>
  </si>
  <si>
    <t>Nyílt csop. rend.</t>
  </si>
  <si>
    <t>TERV</t>
  </si>
  <si>
    <t>lek.bet.felsz.</t>
  </si>
  <si>
    <t>tényadat 2011</t>
  </si>
  <si>
    <t>tárgyévre tervezési alap az előző évi záró taglétszám illetve a tény tagi befizetések</t>
  </si>
  <si>
    <t>Sárkányh.</t>
  </si>
  <si>
    <t>Főtábla</t>
  </si>
  <si>
    <t>Természetj.</t>
  </si>
  <si>
    <t>Alelosztás</t>
  </si>
  <si>
    <t>tagdíj+hozzájár</t>
  </si>
  <si>
    <t>Tervezési adat 2012 évre 1% felosztásához</t>
  </si>
  <si>
    <t>Tervezési adat 2013 évre 1% felosztásához</t>
  </si>
  <si>
    <t xml:space="preserve">Tényadat 2012 </t>
  </si>
  <si>
    <t xml:space="preserve">Tényadat 2013 </t>
  </si>
  <si>
    <t>Tervezési adat 2014 évre 1% felosztásához</t>
  </si>
  <si>
    <t>közp.műk.ktg</t>
  </si>
  <si>
    <t>Anyag</t>
  </si>
  <si>
    <t>Irodaszer</t>
  </si>
  <si>
    <t>Könyvelés</t>
  </si>
  <si>
    <t>Bank-posta</t>
  </si>
  <si>
    <t>Utaz. jegy</t>
  </si>
  <si>
    <t>Élelem</t>
  </si>
  <si>
    <t>Karácsony</t>
  </si>
  <si>
    <t>Nyílt cs.rend.</t>
  </si>
  <si>
    <t>*Hiány</t>
  </si>
  <si>
    <t xml:space="preserve"> december 31</t>
  </si>
  <si>
    <t xml:space="preserve">létszám MT </t>
  </si>
  <si>
    <t xml:space="preserve">Tényadat 2014 </t>
  </si>
  <si>
    <t>MT támogatás:</t>
  </si>
  <si>
    <t>közös költségek:</t>
  </si>
  <si>
    <t>nyílt rendezvények:</t>
  </si>
  <si>
    <t>összesen:</t>
  </si>
  <si>
    <t>Szabadon felosztható alap</t>
  </si>
  <si>
    <t>Vitorlázók</t>
  </si>
  <si>
    <t>Postafiók</t>
  </si>
  <si>
    <t>Tervezési adat 2015 évre 1% felosztásához</t>
  </si>
  <si>
    <t>TERV tárgyévre</t>
  </si>
  <si>
    <t>szabad cash</t>
  </si>
  <si>
    <t>Szabadidősport</t>
  </si>
  <si>
    <t>Természetjárók</t>
  </si>
  <si>
    <t>Teniszezők</t>
  </si>
  <si>
    <t>nyílt kp-i rend.</t>
  </si>
  <si>
    <t>2016 év</t>
  </si>
  <si>
    <t>2015 évi záró létszám</t>
  </si>
  <si>
    <t>MT 2015 támogatás</t>
  </si>
  <si>
    <t>2015 évi dec.31</t>
  </si>
  <si>
    <t>2015 évi tár.díj</t>
  </si>
  <si>
    <t>2015 évi tár.d.csökk.</t>
  </si>
  <si>
    <t>tartalék 2015-ről</t>
  </si>
  <si>
    <t>2015 évi záró lészám</t>
  </si>
  <si>
    <t>2015.nyitó</t>
  </si>
  <si>
    <t>2015 bevétel</t>
  </si>
  <si>
    <t>2016 kiadás</t>
  </si>
  <si>
    <t xml:space="preserve">2015 záró </t>
  </si>
  <si>
    <t>bevétel terv tárgyévre</t>
  </si>
  <si>
    <t>Jutalmazás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</si>
</sst>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.0"/>
    <numFmt numFmtId="178" formatCode="#,##0_ ;\-#,##0\ 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left"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right"/>
    </xf>
    <xf numFmtId="2" fontId="0" fillId="0" borderId="13" xfId="0" applyNumberFormat="1" applyBorder="1" applyAlignment="1" quotePrefix="1">
      <alignment horizontal="right"/>
    </xf>
    <xf numFmtId="3" fontId="2" fillId="0" borderId="17" xfId="0" applyNumberFormat="1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 horizontal="right"/>
    </xf>
    <xf numFmtId="2" fontId="0" fillId="33" borderId="17" xfId="0" applyNumberForma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2" fontId="0" fillId="33" borderId="16" xfId="0" applyNumberForma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/>
    </xf>
    <xf numFmtId="3" fontId="0" fillId="0" borderId="0" xfId="0" applyNumberFormat="1" applyAlignment="1">
      <alignment horizontal="center" wrapText="1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34" borderId="16" xfId="0" applyFill="1" applyBorder="1" applyAlignment="1">
      <alignment/>
    </xf>
    <xf numFmtId="2" fontId="0" fillId="34" borderId="17" xfId="0" applyNumberFormat="1" applyFill="1" applyBorder="1" applyAlignment="1">
      <alignment/>
    </xf>
    <xf numFmtId="0" fontId="0" fillId="34" borderId="16" xfId="0" applyFill="1" applyBorder="1" applyAlignment="1">
      <alignment horizontal="right"/>
    </xf>
    <xf numFmtId="2" fontId="0" fillId="34" borderId="17" xfId="0" applyNumberFormat="1" applyFill="1" applyBorder="1" applyAlignment="1">
      <alignment horizontal="left"/>
    </xf>
    <xf numFmtId="2" fontId="0" fillId="34" borderId="17" xfId="0" applyNumberFormat="1" applyFill="1" applyBorder="1" applyAlignment="1">
      <alignment horizontal="right"/>
    </xf>
    <xf numFmtId="0" fontId="0" fillId="34" borderId="13" xfId="0" applyFill="1" applyBorder="1" applyAlignment="1">
      <alignment/>
    </xf>
    <xf numFmtId="2" fontId="0" fillId="34" borderId="18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3" fontId="48" fillId="33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3" fontId="50" fillId="0" borderId="0" xfId="0" applyNumberFormat="1" applyFont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2" xfId="0" applyFont="1" applyBorder="1" applyAlignment="1">
      <alignment/>
    </xf>
    <xf numFmtId="3" fontId="48" fillId="0" borderId="0" xfId="0" applyNumberFormat="1" applyFont="1" applyBorder="1" applyAlignment="1">
      <alignment/>
    </xf>
    <xf numFmtId="2" fontId="48" fillId="0" borderId="0" xfId="0" applyNumberFormat="1" applyFont="1" applyBorder="1" applyAlignment="1">
      <alignment horizontal="right"/>
    </xf>
    <xf numFmtId="3" fontId="0" fillId="34" borderId="17" xfId="0" applyNumberForma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8" fontId="48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34" borderId="17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2" fontId="0" fillId="0" borderId="16" xfId="0" applyNumberFormat="1" applyFont="1" applyBorder="1" applyAlignment="1" quotePrefix="1">
      <alignment horizontal="right"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3" fontId="0" fillId="35" borderId="16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3" fontId="0" fillId="36" borderId="16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3" fontId="0" fillId="7" borderId="19" xfId="0" applyNumberForma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3" fontId="0" fillId="7" borderId="20" xfId="0" applyNumberFormat="1" applyFont="1" applyFill="1" applyBorder="1" applyAlignment="1">
      <alignment horizontal="center"/>
    </xf>
    <xf numFmtId="3" fontId="0" fillId="7" borderId="16" xfId="0" applyNumberFormat="1" applyFill="1" applyBorder="1" applyAlignment="1">
      <alignment/>
    </xf>
    <xf numFmtId="3" fontId="0" fillId="7" borderId="0" xfId="0" applyNumberFormat="1" applyFont="1" applyFill="1" applyBorder="1" applyAlignment="1">
      <alignment horizontal="center"/>
    </xf>
    <xf numFmtId="3" fontId="0" fillId="7" borderId="0" xfId="0" applyNumberFormat="1" applyFill="1" applyBorder="1" applyAlignment="1">
      <alignment/>
    </xf>
    <xf numFmtId="3" fontId="0" fillId="7" borderId="11" xfId="0" applyNumberFormat="1" applyFill="1" applyBorder="1" applyAlignment="1">
      <alignment/>
    </xf>
    <xf numFmtId="0" fontId="0" fillId="7" borderId="11" xfId="0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3" fontId="0" fillId="7" borderId="12" xfId="0" applyNumberFormat="1" applyFill="1" applyBorder="1" applyAlignment="1">
      <alignment/>
    </xf>
    <xf numFmtId="3" fontId="0" fillId="7" borderId="13" xfId="0" applyNumberFormat="1" applyFill="1" applyBorder="1" applyAlignment="1">
      <alignment/>
    </xf>
    <xf numFmtId="3" fontId="0" fillId="7" borderId="14" xfId="0" applyNumberFormat="1" applyFill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1" fillId="0" borderId="0" xfId="0" applyFont="1" applyAlignment="1">
      <alignment/>
    </xf>
    <xf numFmtId="3" fontId="52" fillId="34" borderId="17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0" fillId="37" borderId="16" xfId="0" applyNumberFormat="1" applyFill="1" applyBorder="1" applyAlignment="1">
      <alignment/>
    </xf>
    <xf numFmtId="3" fontId="0" fillId="37" borderId="0" xfId="0" applyNumberFormat="1" applyFont="1" applyFill="1" applyBorder="1" applyAlignment="1">
      <alignment horizontal="center"/>
    </xf>
    <xf numFmtId="3" fontId="0" fillId="37" borderId="0" xfId="0" applyNumberForma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2" fillId="37" borderId="17" xfId="0" applyNumberFormat="1" applyFont="1" applyFill="1" applyBorder="1" applyAlignment="1">
      <alignment/>
    </xf>
    <xf numFmtId="3" fontId="6" fillId="37" borderId="20" xfId="0" applyNumberFormat="1" applyFont="1" applyFill="1" applyBorder="1" applyAlignment="1">
      <alignment/>
    </xf>
    <xf numFmtId="3" fontId="6" fillId="37" borderId="11" xfId="0" applyNumberFormat="1" applyFont="1" applyFill="1" applyBorder="1" applyAlignment="1">
      <alignment/>
    </xf>
    <xf numFmtId="3" fontId="6" fillId="37" borderId="12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/>
    </xf>
    <xf numFmtId="3" fontId="2" fillId="37" borderId="11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3" fontId="0" fillId="36" borderId="20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0" fontId="0" fillId="38" borderId="0" xfId="0" applyFill="1" applyAlignment="1">
      <alignment/>
    </xf>
    <xf numFmtId="3" fontId="0" fillId="0" borderId="15" xfId="0" applyNumberFormat="1" applyBorder="1" applyAlignment="1">
      <alignment/>
    </xf>
    <xf numFmtId="0" fontId="2" fillId="0" borderId="17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16" fontId="0" fillId="39" borderId="10" xfId="0" applyNumberFormat="1" applyFill="1" applyBorder="1" applyAlignment="1">
      <alignment horizontal="center" wrapText="1"/>
    </xf>
    <xf numFmtId="0" fontId="0" fillId="39" borderId="21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9" xfId="0" applyFill="1" applyBorder="1" applyAlignment="1">
      <alignment horizontal="center" wrapText="1"/>
    </xf>
    <xf numFmtId="0" fontId="0" fillId="39" borderId="22" xfId="0" applyFont="1" applyFill="1" applyBorder="1" applyAlignment="1">
      <alignment horizontal="center" wrapText="1"/>
    </xf>
    <xf numFmtId="0" fontId="0" fillId="39" borderId="23" xfId="0" applyFill="1" applyBorder="1" applyAlignment="1">
      <alignment horizontal="center" wrapText="1"/>
    </xf>
    <xf numFmtId="0" fontId="0" fillId="39" borderId="22" xfId="0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53" fillId="39" borderId="22" xfId="0" applyNumberFormat="1" applyFont="1" applyFill="1" applyBorder="1" applyAlignment="1">
      <alignment horizontal="center"/>
    </xf>
    <xf numFmtId="3" fontId="53" fillId="39" borderId="23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2"/>
  <sheetViews>
    <sheetView tabSelected="1" zoomScalePageLayoutView="0" workbookViewId="0" topLeftCell="A1">
      <pane xSplit="1" topLeftCell="U1" activePane="topRight" state="frozen"/>
      <selection pane="topLeft" activeCell="A1" sqref="A1"/>
      <selection pane="topRight" activeCell="Z19" sqref="Z19"/>
    </sheetView>
  </sheetViews>
  <sheetFormatPr defaultColWidth="9.140625" defaultRowHeight="12.75"/>
  <cols>
    <col min="1" max="1" width="10.8515625" style="0" customWidth="1"/>
    <col min="2" max="2" width="9.7109375" style="0" customWidth="1"/>
    <col min="3" max="3" width="9.140625" style="1" customWidth="1"/>
    <col min="4" max="4" width="10.28125" style="0" customWidth="1"/>
    <col min="5" max="5" width="8.140625" style="0" customWidth="1"/>
    <col min="6" max="6" width="5.7109375" style="0" customWidth="1"/>
    <col min="7" max="7" width="9.140625" style="0" customWidth="1"/>
    <col min="8" max="8" width="11.7109375" style="0" customWidth="1"/>
    <col min="9" max="9" width="7.57421875" style="0" bestFit="1" customWidth="1"/>
    <col min="10" max="10" width="11.140625" style="1" customWidth="1"/>
    <col min="11" max="11" width="7.28125" style="18" customWidth="1"/>
    <col min="12" max="12" width="11.421875" style="0" customWidth="1"/>
    <col min="13" max="13" width="8.00390625" style="0" customWidth="1"/>
    <col min="14" max="14" width="7.57421875" style="0" customWidth="1"/>
    <col min="15" max="15" width="11.421875" style="0" customWidth="1"/>
    <col min="16" max="16" width="11.00390625" style="0" customWidth="1"/>
    <col min="17" max="17" width="11.7109375" style="0" customWidth="1"/>
    <col min="18" max="18" width="13.00390625" style="0" customWidth="1"/>
    <col min="19" max="19" width="11.7109375" style="0" customWidth="1"/>
    <col min="20" max="20" width="11.8515625" style="0" customWidth="1"/>
    <col min="21" max="21" width="12.00390625" style="0" customWidth="1"/>
    <col min="22" max="22" width="11.57421875" style="0" bestFit="1" customWidth="1"/>
    <col min="23" max="23" width="13.28125" style="0" customWidth="1"/>
    <col min="24" max="25" width="11.57421875" style="0" bestFit="1" customWidth="1"/>
    <col min="26" max="27" width="13.00390625" style="1" customWidth="1"/>
    <col min="28" max="28" width="13.421875" style="1" customWidth="1"/>
  </cols>
  <sheetData>
    <row r="1" ht="13.5" thickBot="1"/>
    <row r="2" spans="1:25" ht="16.5" thickBot="1">
      <c r="A2" s="122" t="s">
        <v>79</v>
      </c>
      <c r="B2" s="54" t="s">
        <v>80</v>
      </c>
      <c r="G2" s="18"/>
      <c r="H2" s="145" t="s">
        <v>82</v>
      </c>
      <c r="I2" s="146"/>
      <c r="J2" s="145" t="s">
        <v>83</v>
      </c>
      <c r="K2" s="146"/>
      <c r="L2" s="66" t="s">
        <v>84</v>
      </c>
      <c r="M2" s="78"/>
      <c r="N2" s="145" t="s">
        <v>82</v>
      </c>
      <c r="O2" s="146"/>
      <c r="P2" s="18"/>
      <c r="Q2" s="1"/>
      <c r="T2" s="1"/>
      <c r="V2" s="1"/>
      <c r="W2" s="1"/>
      <c r="X2" s="1"/>
      <c r="Y2" s="1"/>
    </row>
    <row r="3" spans="1:26" ht="16.5" thickBot="1">
      <c r="A3" s="71" t="s">
        <v>38</v>
      </c>
      <c r="B3" s="147" t="s">
        <v>62</v>
      </c>
      <c r="C3" s="148"/>
      <c r="D3" s="149" t="s">
        <v>5</v>
      </c>
      <c r="E3" s="150"/>
      <c r="F3" s="151" t="s">
        <v>63</v>
      </c>
      <c r="G3" s="152"/>
      <c r="H3" s="153" t="s">
        <v>46</v>
      </c>
      <c r="I3" s="154"/>
      <c r="J3" s="155" t="s">
        <v>34</v>
      </c>
      <c r="K3" s="154"/>
      <c r="L3" s="155" t="s">
        <v>34</v>
      </c>
      <c r="M3" s="154"/>
      <c r="N3" s="156" t="s">
        <v>14</v>
      </c>
      <c r="O3" s="156"/>
      <c r="P3" s="156"/>
      <c r="Q3" s="157"/>
      <c r="R3" s="105" t="s">
        <v>38</v>
      </c>
      <c r="S3" s="158" t="s">
        <v>73</v>
      </c>
      <c r="T3" s="156"/>
      <c r="U3" s="156"/>
      <c r="V3" s="157"/>
      <c r="W3" s="159" t="s">
        <v>85</v>
      </c>
      <c r="X3" s="160"/>
      <c r="Y3" s="48" t="s">
        <v>20</v>
      </c>
      <c r="Z3" s="120" t="s">
        <v>74</v>
      </c>
    </row>
    <row r="4" spans="1:26" ht="15.75">
      <c r="A4" s="71" t="s">
        <v>43</v>
      </c>
      <c r="B4" s="34" t="s">
        <v>27</v>
      </c>
      <c r="C4" s="84" t="s">
        <v>28</v>
      </c>
      <c r="D4" s="24"/>
      <c r="E4" s="24"/>
      <c r="F4" s="55"/>
      <c r="G4" s="56"/>
      <c r="H4" s="13"/>
      <c r="I4" s="14"/>
      <c r="J4" s="161" t="s">
        <v>36</v>
      </c>
      <c r="K4" s="162"/>
      <c r="L4" s="162"/>
      <c r="M4" s="163"/>
      <c r="N4" s="164" t="s">
        <v>15</v>
      </c>
      <c r="O4" s="165"/>
      <c r="P4" s="164" t="s">
        <v>81</v>
      </c>
      <c r="Q4" s="165"/>
      <c r="R4" s="106" t="s">
        <v>16</v>
      </c>
      <c r="S4" s="107" t="s">
        <v>18</v>
      </c>
      <c r="T4" s="108" t="s">
        <v>23</v>
      </c>
      <c r="U4" s="109" t="s">
        <v>24</v>
      </c>
      <c r="V4" s="110" t="s">
        <v>35</v>
      </c>
      <c r="W4" s="37" t="s">
        <v>25</v>
      </c>
      <c r="X4" s="37" t="s">
        <v>26</v>
      </c>
      <c r="Y4" s="49">
        <v>2016</v>
      </c>
      <c r="Z4" s="49">
        <v>2016</v>
      </c>
    </row>
    <row r="5" spans="1:26" ht="12.75">
      <c r="A5" t="s">
        <v>0</v>
      </c>
      <c r="B5" s="28"/>
      <c r="C5" s="62"/>
      <c r="D5" s="25"/>
      <c r="E5" s="25"/>
      <c r="F5" s="57" t="s">
        <v>12</v>
      </c>
      <c r="G5" s="58">
        <v>15</v>
      </c>
      <c r="H5" s="19" t="s">
        <v>13</v>
      </c>
      <c r="I5" s="15">
        <v>50</v>
      </c>
      <c r="J5" s="19"/>
      <c r="K5" s="15"/>
      <c r="L5" s="19"/>
      <c r="M5" s="15"/>
      <c r="N5" s="31"/>
      <c r="O5" s="32" t="s">
        <v>22</v>
      </c>
      <c r="P5" s="20"/>
      <c r="Q5" s="123">
        <v>15000000</v>
      </c>
      <c r="R5" s="106" t="s">
        <v>17</v>
      </c>
      <c r="S5" s="111"/>
      <c r="T5" s="112" t="s">
        <v>78</v>
      </c>
      <c r="U5" s="113"/>
      <c r="V5" s="114"/>
      <c r="W5" s="23"/>
      <c r="X5" s="144">
        <v>2015</v>
      </c>
      <c r="Y5" s="7"/>
      <c r="Z5" s="11"/>
    </row>
    <row r="6" spans="2:26" ht="13.5" thickBot="1">
      <c r="B6" s="28"/>
      <c r="C6" s="62"/>
      <c r="D6" s="26" t="s">
        <v>3</v>
      </c>
      <c r="E6" s="27" t="s">
        <v>4</v>
      </c>
      <c r="F6" s="57" t="s">
        <v>3</v>
      </c>
      <c r="G6" s="59" t="s">
        <v>4</v>
      </c>
      <c r="H6" s="19"/>
      <c r="I6" s="16" t="s">
        <v>4</v>
      </c>
      <c r="J6" s="53"/>
      <c r="K6" s="16" t="s">
        <v>4</v>
      </c>
      <c r="L6" s="19"/>
      <c r="M6" s="16" t="s">
        <v>4</v>
      </c>
      <c r="N6" s="33" t="s">
        <v>4</v>
      </c>
      <c r="O6" s="70">
        <v>700000</v>
      </c>
      <c r="P6" s="21" t="s">
        <v>4</v>
      </c>
      <c r="Q6" s="62">
        <f>Q5-Q11-Q12</f>
        <v>11800000</v>
      </c>
      <c r="R6" s="115"/>
      <c r="S6" s="125"/>
      <c r="T6" s="126"/>
      <c r="U6" s="127"/>
      <c r="V6" s="114"/>
      <c r="W6" s="129"/>
      <c r="X6" s="129"/>
      <c r="Y6" s="7"/>
      <c r="Z6" s="11"/>
    </row>
    <row r="7" spans="1:28" ht="12.75">
      <c r="A7" t="s">
        <v>6</v>
      </c>
      <c r="B7" s="28">
        <v>146</v>
      </c>
      <c r="C7" s="62">
        <v>111</v>
      </c>
      <c r="D7" s="28">
        <f>B7</f>
        <v>146</v>
      </c>
      <c r="E7" s="104">
        <f>D7*100/$D$13</f>
        <v>31.6017316017316</v>
      </c>
      <c r="F7" s="103">
        <f>C7</f>
        <v>111</v>
      </c>
      <c r="G7" s="102">
        <f>F7*100/F13</f>
        <v>28.03030303030303</v>
      </c>
      <c r="H7" s="136">
        <v>1393186</v>
      </c>
      <c r="I7" s="98">
        <f>H7*100/H13</f>
        <v>13.159229026913785</v>
      </c>
      <c r="J7" s="139"/>
      <c r="K7" s="100">
        <f>J7*100/J13</f>
        <v>0</v>
      </c>
      <c r="L7" s="124">
        <v>4561745</v>
      </c>
      <c r="M7" s="98">
        <f>L7*100/L13</f>
        <v>23.034383642795007</v>
      </c>
      <c r="N7" s="97">
        <f>E7</f>
        <v>31.6017316017316</v>
      </c>
      <c r="O7" s="95">
        <f>$O$6*N7/100</f>
        <v>221212.12121212122</v>
      </c>
      <c r="P7" s="96">
        <f>G7*15/100+I7*50/100+M7*17.5/100+K7*17.5/100</f>
        <v>14.815177105491474</v>
      </c>
      <c r="Q7" s="93">
        <f>Q6*P7/100</f>
        <v>1748190.898447994</v>
      </c>
      <c r="R7" s="116">
        <f>O7+Q7</f>
        <v>1969403.0196601152</v>
      </c>
      <c r="S7" s="130">
        <v>1400000</v>
      </c>
      <c r="T7" s="127">
        <v>300000</v>
      </c>
      <c r="U7" s="127"/>
      <c r="V7" s="116">
        <f>SUM(R7:U7)</f>
        <v>3669403.0196601152</v>
      </c>
      <c r="W7" s="129"/>
      <c r="X7" s="133">
        <v>133567.83540803194</v>
      </c>
      <c r="Y7" s="50">
        <f aca="true" t="shared" si="0" ref="Y7:Y12">SUM(V7:X7)</f>
        <v>3802970.855068147</v>
      </c>
      <c r="Z7" s="11">
        <f aca="true" t="shared" si="1" ref="Z7:Z12">Y7-W7</f>
        <v>3802970.855068147</v>
      </c>
      <c r="AB7" s="1">
        <v>133567.83540803194</v>
      </c>
    </row>
    <row r="8" spans="1:28" ht="12.75">
      <c r="A8" t="s">
        <v>21</v>
      </c>
      <c r="B8" s="28">
        <v>92</v>
      </c>
      <c r="C8" s="62">
        <v>75</v>
      </c>
      <c r="D8" s="28">
        <f>B8</f>
        <v>92</v>
      </c>
      <c r="E8" s="104">
        <f>D8*100/$D$13</f>
        <v>19.913419913419915</v>
      </c>
      <c r="F8" s="103">
        <f>C8</f>
        <v>75</v>
      </c>
      <c r="G8" s="102">
        <f>F8*100/F13</f>
        <v>18.939393939393938</v>
      </c>
      <c r="H8" s="137">
        <v>882500</v>
      </c>
      <c r="I8" s="98">
        <f>H8*100/H13</f>
        <v>8.335584492129131</v>
      </c>
      <c r="J8" s="140">
        <v>1733698</v>
      </c>
      <c r="K8" s="100">
        <f>J8*100/J13</f>
        <v>32.63039043397886</v>
      </c>
      <c r="L8" s="99">
        <v>481285</v>
      </c>
      <c r="M8" s="98">
        <f>L8*100/L13</f>
        <v>2.430233020811684</v>
      </c>
      <c r="N8" s="97">
        <f>E8</f>
        <v>19.913419913419915</v>
      </c>
      <c r="O8" s="95">
        <f>$O$6*N8/100</f>
        <v>139393.93939393942</v>
      </c>
      <c r="P8" s="96">
        <f>G8*15/100+I8*50/100+M8*17.5/100+K8*17.5/100</f>
        <v>13.144310441562002</v>
      </c>
      <c r="Q8" s="93">
        <f>Q6*P8/100</f>
        <v>1551028.6321043163</v>
      </c>
      <c r="R8" s="116">
        <f>O8+Q8</f>
        <v>1690422.5714982557</v>
      </c>
      <c r="S8" s="131">
        <v>880000</v>
      </c>
      <c r="T8" s="127">
        <v>300000</v>
      </c>
      <c r="U8" s="127"/>
      <c r="V8" s="116">
        <f>SUM(R8:U8)</f>
        <v>2870422.5714982557</v>
      </c>
      <c r="W8" s="129"/>
      <c r="X8" s="134">
        <v>604689.139521217</v>
      </c>
      <c r="Y8" s="50">
        <f>SUM(V8:X8)</f>
        <v>3475111.7110194727</v>
      </c>
      <c r="Z8" s="11">
        <f t="shared" si="1"/>
        <v>3475111.7110194727</v>
      </c>
      <c r="AB8" s="1">
        <v>604689.139521217</v>
      </c>
    </row>
    <row r="9" spans="1:28" ht="12.75">
      <c r="A9" t="s">
        <v>7</v>
      </c>
      <c r="B9" s="28">
        <v>107</v>
      </c>
      <c r="C9" s="62">
        <v>101</v>
      </c>
      <c r="D9" s="28">
        <f>B9</f>
        <v>107</v>
      </c>
      <c r="E9" s="104">
        <f>D9*100/$D$13</f>
        <v>23.16017316017316</v>
      </c>
      <c r="F9" s="103">
        <f>C9</f>
        <v>101</v>
      </c>
      <c r="G9" s="102">
        <f>F9*100/F13</f>
        <v>25.505050505050505</v>
      </c>
      <c r="H9" s="137">
        <v>4436204</v>
      </c>
      <c r="I9" s="98">
        <f>H9*100/H13</f>
        <v>41.901816732375316</v>
      </c>
      <c r="J9" s="140"/>
      <c r="K9" s="100">
        <f>J9*100/J13</f>
        <v>0</v>
      </c>
      <c r="L9" s="99">
        <v>10753000</v>
      </c>
      <c r="M9" s="98">
        <f>L9*100/L13</f>
        <v>54.29692525798235</v>
      </c>
      <c r="N9" s="97">
        <f>E9</f>
        <v>23.16017316017316</v>
      </c>
      <c r="O9" s="95">
        <f>$O$6*N9/100</f>
        <v>162121.2121212121</v>
      </c>
      <c r="P9" s="96">
        <f>G9*15/100+I9*50/100+M9*17.5/100+K9*17.5/100</f>
        <v>34.278627862092144</v>
      </c>
      <c r="Q9" s="93">
        <f>Q6*P9/100</f>
        <v>4044878.0877268733</v>
      </c>
      <c r="R9" s="116">
        <f>O9+Q9</f>
        <v>4206999.299848085</v>
      </c>
      <c r="S9" s="131">
        <v>4440000</v>
      </c>
      <c r="T9" s="127">
        <v>300000</v>
      </c>
      <c r="U9" s="127"/>
      <c r="V9" s="116">
        <f>SUM(R9:U9)</f>
        <v>8946999.299848085</v>
      </c>
      <c r="W9" s="129"/>
      <c r="X9" s="134">
        <v>-543396.131925229</v>
      </c>
      <c r="Y9" s="50">
        <f t="shared" si="0"/>
        <v>8403603.167922856</v>
      </c>
      <c r="Z9" s="11">
        <f t="shared" si="1"/>
        <v>8403603.167922856</v>
      </c>
      <c r="AB9" s="1">
        <v>-543396.131925229</v>
      </c>
    </row>
    <row r="10" spans="1:28" ht="13.5" thickBot="1">
      <c r="A10" t="s">
        <v>1</v>
      </c>
      <c r="B10" s="28">
        <v>117</v>
      </c>
      <c r="C10" s="62">
        <v>109</v>
      </c>
      <c r="D10" s="28">
        <f>B10</f>
        <v>117</v>
      </c>
      <c r="E10" s="104">
        <f>D10*100/$D$13</f>
        <v>25.324675324675326</v>
      </c>
      <c r="F10" s="103">
        <f>C10</f>
        <v>109</v>
      </c>
      <c r="G10" s="102">
        <f>F10*100/F13</f>
        <v>27.525252525252526</v>
      </c>
      <c r="H10" s="138">
        <v>3875250</v>
      </c>
      <c r="I10" s="98">
        <f>H10*100/H13</f>
        <v>36.60336974858177</v>
      </c>
      <c r="J10" s="141">
        <v>3579441</v>
      </c>
      <c r="K10" s="100">
        <f>J10*100/J13</f>
        <v>67.36960956602114</v>
      </c>
      <c r="L10" s="99">
        <v>4008038</v>
      </c>
      <c r="M10" s="98">
        <f>L10*100/L13</f>
        <v>20.23845807841096</v>
      </c>
      <c r="N10" s="97">
        <f>E10</f>
        <v>25.324675324675326</v>
      </c>
      <c r="O10" s="95">
        <f>$O$6*N10/100</f>
        <v>177272.72727272726</v>
      </c>
      <c r="P10" s="96">
        <f>G10*15/100+I10*50/100+M10*17.5/100+K10*17.5/100</f>
        <v>37.76188459085438</v>
      </c>
      <c r="Q10" s="93">
        <f>Q6*P10/100</f>
        <v>4455902.381720817</v>
      </c>
      <c r="R10" s="116">
        <f>O10+Q10</f>
        <v>4633175.108993544</v>
      </c>
      <c r="S10" s="132">
        <v>5000000</v>
      </c>
      <c r="T10" s="127">
        <v>300000</v>
      </c>
      <c r="U10" s="128"/>
      <c r="V10" s="116">
        <f>SUM(R10:U10)</f>
        <v>9933175.108993545</v>
      </c>
      <c r="W10" s="129">
        <v>14440960</v>
      </c>
      <c r="X10" s="134">
        <v>3013737.156995978</v>
      </c>
      <c r="Y10" s="50">
        <f>SUM(V10:X10)</f>
        <v>27387872.265989523</v>
      </c>
      <c r="Z10" s="11">
        <f>Y10-W10-U10</f>
        <v>12946912.265989523</v>
      </c>
      <c r="AB10" s="46">
        <v>3013737.156995978</v>
      </c>
    </row>
    <row r="11" spans="1:28" ht="13.5" thickBot="1">
      <c r="A11" t="s">
        <v>8</v>
      </c>
      <c r="B11" s="28"/>
      <c r="C11" s="62"/>
      <c r="D11" s="25"/>
      <c r="E11" s="25"/>
      <c r="F11" s="55"/>
      <c r="G11" s="56"/>
      <c r="H11" s="13"/>
      <c r="I11" s="14"/>
      <c r="J11" s="43"/>
      <c r="K11" s="51"/>
      <c r="L11" s="13"/>
      <c r="M11" s="14"/>
      <c r="N11" s="39"/>
      <c r="O11" s="95"/>
      <c r="P11" s="94"/>
      <c r="Q11" s="93">
        <v>2000000</v>
      </c>
      <c r="R11" s="116">
        <f>O11+Q11</f>
        <v>2000000</v>
      </c>
      <c r="S11" s="125"/>
      <c r="T11" s="127"/>
      <c r="U11" s="127"/>
      <c r="V11" s="116">
        <f>SUM(R11:U11)</f>
        <v>2000000</v>
      </c>
      <c r="W11" s="129"/>
      <c r="X11" s="135">
        <v>-139830</v>
      </c>
      <c r="Y11" s="50">
        <f t="shared" si="0"/>
        <v>1860170</v>
      </c>
      <c r="Z11" s="11">
        <f t="shared" si="1"/>
        <v>1860170</v>
      </c>
      <c r="AB11" s="1">
        <v>-139830</v>
      </c>
    </row>
    <row r="12" spans="1:26" ht="12.75">
      <c r="A12" s="54" t="s">
        <v>37</v>
      </c>
      <c r="B12" s="28"/>
      <c r="C12" s="62"/>
      <c r="D12" s="25"/>
      <c r="E12" s="25"/>
      <c r="F12" s="55"/>
      <c r="G12" s="56"/>
      <c r="H12" s="13"/>
      <c r="I12" s="14"/>
      <c r="J12" s="43"/>
      <c r="K12" s="51"/>
      <c r="L12" s="13"/>
      <c r="M12" s="14"/>
      <c r="N12" s="39"/>
      <c r="O12" s="95"/>
      <c r="P12" s="94"/>
      <c r="Q12" s="93">
        <v>1200000</v>
      </c>
      <c r="R12" s="116">
        <v>1200000</v>
      </c>
      <c r="S12" s="111"/>
      <c r="T12" s="113"/>
      <c r="U12" s="113"/>
      <c r="V12" s="116"/>
      <c r="W12" s="23"/>
      <c r="X12" s="23">
        <v>0</v>
      </c>
      <c r="Y12" s="50">
        <f t="shared" si="0"/>
        <v>0</v>
      </c>
      <c r="Z12" s="11">
        <f t="shared" si="1"/>
        <v>0</v>
      </c>
    </row>
    <row r="13" spans="1:26" ht="13.5" thickBot="1">
      <c r="A13" t="s">
        <v>2</v>
      </c>
      <c r="B13" s="35">
        <f>SUM(B7:B11)</f>
        <v>462</v>
      </c>
      <c r="C13" s="63">
        <f>SUM(C7:C11)</f>
        <v>396</v>
      </c>
      <c r="D13" s="29">
        <f>SUM(D7:D10)</f>
        <v>462</v>
      </c>
      <c r="E13" s="30">
        <f>SUM(E7:E10)</f>
        <v>100</v>
      </c>
      <c r="F13" s="60">
        <f>SUM(F7:F11)</f>
        <v>396</v>
      </c>
      <c r="G13" s="61">
        <f>SUM(G7:G11)</f>
        <v>100</v>
      </c>
      <c r="H13" s="9">
        <f>SUM(H7:H11)</f>
        <v>10587140</v>
      </c>
      <c r="I13" s="17">
        <f>SUM(I7:I11)</f>
        <v>100</v>
      </c>
      <c r="J13" s="10">
        <f>SUM(J7:J10)</f>
        <v>5313139</v>
      </c>
      <c r="K13" s="52">
        <f>SUM(K7:K10)</f>
        <v>100</v>
      </c>
      <c r="L13" s="9">
        <f>SUM(L7:L11)</f>
        <v>19804068</v>
      </c>
      <c r="M13" s="17">
        <f>SUM(M7:M11)</f>
        <v>100</v>
      </c>
      <c r="N13" s="40">
        <f>SUM(N7:N11)</f>
        <v>100</v>
      </c>
      <c r="O13" s="41">
        <f>SUM(O7:O11)</f>
        <v>700000</v>
      </c>
      <c r="P13" s="22">
        <f>SUM(P7:P11)</f>
        <v>100</v>
      </c>
      <c r="Q13" s="63">
        <f>SUM(Q7:Q12)</f>
        <v>15000000</v>
      </c>
      <c r="R13" s="117">
        <f>SUM(R7:R12)</f>
        <v>15700000</v>
      </c>
      <c r="S13" s="118">
        <f>SUM(S7:S12)</f>
        <v>11720000</v>
      </c>
      <c r="T13" s="118">
        <f>SUM(T7:T12)</f>
        <v>1200000</v>
      </c>
      <c r="U13" s="119">
        <f>SUM(U7:U12)</f>
        <v>0</v>
      </c>
      <c r="V13" s="117">
        <f>SUM(V7:V11)</f>
        <v>27420000</v>
      </c>
      <c r="W13" s="38">
        <f>SUM(W7:W11)</f>
        <v>14440960</v>
      </c>
      <c r="X13" s="38">
        <f>SUM(X7:X12)</f>
        <v>3068767.999999998</v>
      </c>
      <c r="Y13" s="8">
        <f>SUM(Y7:Y12)</f>
        <v>44929728</v>
      </c>
      <c r="Z13" s="8">
        <f>SUM(Z7:Z12)</f>
        <v>30488768</v>
      </c>
    </row>
    <row r="14" spans="7:25" ht="12.75">
      <c r="G14" s="18"/>
      <c r="H14" s="1"/>
      <c r="I14" s="18"/>
      <c r="K14" s="67"/>
      <c r="L14" s="1">
        <f>J13+L13</f>
        <v>25117207</v>
      </c>
      <c r="M14" s="18"/>
      <c r="N14" s="18"/>
      <c r="O14" s="46"/>
      <c r="P14" s="18"/>
      <c r="Q14" s="1"/>
      <c r="T14" s="1"/>
      <c r="V14" s="1"/>
      <c r="X14" s="68">
        <f>W13+X13</f>
        <v>17509728</v>
      </c>
      <c r="Y14" s="1"/>
    </row>
    <row r="15" spans="7:25" ht="13.5" thickBot="1">
      <c r="G15" s="18"/>
      <c r="H15" s="1"/>
      <c r="I15" s="18"/>
      <c r="K15" s="67"/>
      <c r="L15" s="1">
        <v>1910363</v>
      </c>
      <c r="M15" s="18"/>
      <c r="N15" s="18"/>
      <c r="O15" s="46"/>
      <c r="P15" s="18"/>
      <c r="Q15" s="1"/>
      <c r="T15" s="1"/>
      <c r="V15" s="1"/>
      <c r="X15" s="68"/>
      <c r="Y15" s="1"/>
    </row>
    <row r="16" spans="7:25" ht="13.5" thickBot="1">
      <c r="G16" s="18"/>
      <c r="H16" s="1"/>
      <c r="I16" s="18"/>
      <c r="K16" s="67"/>
      <c r="L16" s="143">
        <f>SUM(L14:L15)</f>
        <v>27027570</v>
      </c>
      <c r="M16" s="18"/>
      <c r="N16" s="18"/>
      <c r="O16" s="46"/>
      <c r="P16" s="18"/>
      <c r="Q16" s="1"/>
      <c r="T16" s="1"/>
      <c r="V16" s="1"/>
      <c r="X16" s="68"/>
      <c r="Y16" s="1"/>
    </row>
    <row r="17" ht="13.5" thickBot="1"/>
    <row r="18" spans="1:25" ht="16.5" thickBot="1">
      <c r="A18" s="71" t="s">
        <v>79</v>
      </c>
      <c r="B18" s="54" t="s">
        <v>86</v>
      </c>
      <c r="G18" s="18"/>
      <c r="H18" s="145" t="s">
        <v>82</v>
      </c>
      <c r="I18" s="146"/>
      <c r="J18" s="145" t="s">
        <v>83</v>
      </c>
      <c r="K18" s="146"/>
      <c r="L18" s="66" t="s">
        <v>84</v>
      </c>
      <c r="M18" s="78"/>
      <c r="N18" s="145" t="s">
        <v>82</v>
      </c>
      <c r="O18" s="146"/>
      <c r="P18" s="18"/>
      <c r="Q18" s="1"/>
      <c r="T18" s="1"/>
      <c r="V18" s="1"/>
      <c r="W18" s="1"/>
      <c r="X18" s="1"/>
      <c r="Y18" s="1"/>
    </row>
    <row r="19" spans="1:28" ht="13.5" customHeight="1" thickBot="1">
      <c r="A19" s="73" t="s">
        <v>38</v>
      </c>
      <c r="B19" s="166" t="s">
        <v>62</v>
      </c>
      <c r="C19" s="167"/>
      <c r="D19" s="149" t="s">
        <v>5</v>
      </c>
      <c r="E19" s="150"/>
      <c r="F19" s="151" t="s">
        <v>63</v>
      </c>
      <c r="G19" s="152"/>
      <c r="H19" s="168" t="s">
        <v>46</v>
      </c>
      <c r="I19" s="169"/>
      <c r="J19" s="170" t="s">
        <v>34</v>
      </c>
      <c r="K19" s="171"/>
      <c r="L19" s="170" t="s">
        <v>34</v>
      </c>
      <c r="M19" s="171"/>
      <c r="N19" s="156" t="s">
        <v>14</v>
      </c>
      <c r="O19" s="156"/>
      <c r="P19" s="156"/>
      <c r="Q19" s="157"/>
      <c r="R19" s="12" t="s">
        <v>19</v>
      </c>
      <c r="S19" s="158" t="s">
        <v>91</v>
      </c>
      <c r="T19" s="156"/>
      <c r="U19" s="156"/>
      <c r="V19" s="157"/>
      <c r="W19" s="172" t="s">
        <v>85</v>
      </c>
      <c r="X19" s="173"/>
      <c r="Y19" s="48" t="s">
        <v>20</v>
      </c>
      <c r="Z19"/>
      <c r="AA19"/>
      <c r="AB19"/>
    </row>
    <row r="20" spans="1:28" ht="12.75">
      <c r="A20" s="73" t="s">
        <v>45</v>
      </c>
      <c r="B20" s="34" t="s">
        <v>27</v>
      </c>
      <c r="C20" s="84" t="s">
        <v>28</v>
      </c>
      <c r="D20" s="24"/>
      <c r="E20" s="24"/>
      <c r="F20" s="55"/>
      <c r="G20" s="56"/>
      <c r="H20" s="13"/>
      <c r="I20" s="14"/>
      <c r="J20" s="161" t="s">
        <v>36</v>
      </c>
      <c r="K20" s="162"/>
      <c r="L20" s="162"/>
      <c r="M20" s="163"/>
      <c r="N20" s="174" t="s">
        <v>15</v>
      </c>
      <c r="O20" s="175"/>
      <c r="P20" s="176" t="s">
        <v>81</v>
      </c>
      <c r="Q20" s="177"/>
      <c r="R20" s="6" t="s">
        <v>16</v>
      </c>
      <c r="S20" s="5" t="s">
        <v>18</v>
      </c>
      <c r="T20" s="42" t="s">
        <v>23</v>
      </c>
      <c r="U20" s="74" t="s">
        <v>39</v>
      </c>
      <c r="V20" s="64" t="s">
        <v>35</v>
      </c>
      <c r="W20" s="37" t="s">
        <v>25</v>
      </c>
      <c r="X20" s="37" t="s">
        <v>26</v>
      </c>
      <c r="Y20" s="49">
        <v>2016</v>
      </c>
      <c r="Z20"/>
      <c r="AA20"/>
      <c r="AB20"/>
    </row>
    <row r="21" spans="1:28" ht="12.75">
      <c r="A21" t="s">
        <v>0</v>
      </c>
      <c r="B21" s="28"/>
      <c r="C21" s="62"/>
      <c r="D21" s="25"/>
      <c r="E21" s="25"/>
      <c r="F21" s="57" t="s">
        <v>12</v>
      </c>
      <c r="G21" s="58">
        <v>15</v>
      </c>
      <c r="H21" s="19" t="s">
        <v>13</v>
      </c>
      <c r="I21" s="15">
        <v>50</v>
      </c>
      <c r="J21" s="19"/>
      <c r="K21" s="15"/>
      <c r="L21" s="19"/>
      <c r="M21" s="15"/>
      <c r="N21" s="31"/>
      <c r="O21" s="32" t="s">
        <v>22</v>
      </c>
      <c r="P21" s="20"/>
      <c r="Q21" s="62"/>
      <c r="R21" s="6" t="s">
        <v>17</v>
      </c>
      <c r="S21" s="13"/>
      <c r="T21" s="43"/>
      <c r="U21" s="43"/>
      <c r="V21" s="11"/>
      <c r="W21" s="23"/>
      <c r="X21" s="23"/>
      <c r="Y21" s="7"/>
      <c r="Z21"/>
      <c r="AA21"/>
      <c r="AB21"/>
    </row>
    <row r="22" spans="2:28" ht="12.75">
      <c r="B22" s="28"/>
      <c r="C22" s="62"/>
      <c r="D22" s="26" t="s">
        <v>3</v>
      </c>
      <c r="E22" s="27" t="s">
        <v>4</v>
      </c>
      <c r="F22" s="57" t="s">
        <v>3</v>
      </c>
      <c r="G22" s="59" t="s">
        <v>4</v>
      </c>
      <c r="H22" s="19"/>
      <c r="I22" s="16" t="s">
        <v>4</v>
      </c>
      <c r="J22" s="53"/>
      <c r="K22" s="16" t="s">
        <v>4</v>
      </c>
      <c r="L22" s="19"/>
      <c r="M22" s="16" t="s">
        <v>4</v>
      </c>
      <c r="N22" s="33" t="s">
        <v>4</v>
      </c>
      <c r="O22" s="70">
        <f>$O$8</f>
        <v>139393.93939393942</v>
      </c>
      <c r="P22" s="21" t="s">
        <v>4</v>
      </c>
      <c r="Q22" s="62">
        <f>$Q$8</f>
        <v>1551028.6321043163</v>
      </c>
      <c r="R22" s="7"/>
      <c r="S22" s="13"/>
      <c r="T22" s="43"/>
      <c r="U22" s="43"/>
      <c r="V22" s="11"/>
      <c r="W22" s="23"/>
      <c r="X22" s="23"/>
      <c r="Y22" s="7"/>
      <c r="Z22"/>
      <c r="AA22"/>
      <c r="AB22"/>
    </row>
    <row r="23" spans="1:28" ht="12.75">
      <c r="A23" s="54" t="s">
        <v>44</v>
      </c>
      <c r="B23" s="28">
        <v>66</v>
      </c>
      <c r="C23" s="62">
        <v>62</v>
      </c>
      <c r="D23" s="28">
        <f>B23</f>
        <v>66</v>
      </c>
      <c r="E23" s="104">
        <f>D23*100/$D$30</f>
        <v>71.73913043478261</v>
      </c>
      <c r="F23" s="103">
        <f>C23</f>
        <v>62</v>
      </c>
      <c r="G23" s="102">
        <f>F23*100/F30</f>
        <v>82.66666666666667</v>
      </c>
      <c r="H23" s="101">
        <v>622500</v>
      </c>
      <c r="I23" s="98">
        <f>H23*100/H30</f>
        <v>70.53824362606233</v>
      </c>
      <c r="J23" s="99">
        <v>1194298</v>
      </c>
      <c r="K23" s="100">
        <f>J23*100/J30</f>
        <v>68.88731486106578</v>
      </c>
      <c r="L23" s="99">
        <v>481285</v>
      </c>
      <c r="M23" s="98">
        <f>L23*100/L30</f>
        <v>100</v>
      </c>
      <c r="N23" s="97">
        <f>E23</f>
        <v>71.73913043478261</v>
      </c>
      <c r="O23" s="95">
        <f>$O$22*N23/100</f>
        <v>100000.00000000001</v>
      </c>
      <c r="P23" s="96">
        <f>G23*15/100+I23*50/100+M23*17.5/100+K23*17.5/100</f>
        <v>77.22440191371767</v>
      </c>
      <c r="Q23" s="93">
        <f>Q22*P23/100</f>
        <v>1197772.5846530746</v>
      </c>
      <c r="R23" s="92">
        <f aca="true" t="shared" si="2" ref="R23:R29">O23+Q23</f>
        <v>1297772.5846530746</v>
      </c>
      <c r="S23" s="1">
        <v>620000</v>
      </c>
      <c r="T23" s="43">
        <v>300000</v>
      </c>
      <c r="U23" s="43"/>
      <c r="V23" s="92">
        <f aca="true" t="shared" si="3" ref="V23:V29">SUM(R23:U23)</f>
        <v>2217772.584653075</v>
      </c>
      <c r="W23" s="23"/>
      <c r="X23" s="23">
        <v>467200</v>
      </c>
      <c r="Y23" s="50">
        <f aca="true" t="shared" si="4" ref="Y23:Y29">SUM(V23:X23)</f>
        <v>2684972.584653075</v>
      </c>
      <c r="Z23"/>
      <c r="AA23"/>
      <c r="AB23"/>
    </row>
    <row r="24" spans="1:28" ht="12.75">
      <c r="A24" t="s">
        <v>42</v>
      </c>
      <c r="B24" s="28">
        <v>26</v>
      </c>
      <c r="C24" s="62">
        <v>13</v>
      </c>
      <c r="D24" s="28">
        <f>B24</f>
        <v>26</v>
      </c>
      <c r="E24" s="104">
        <f>D24*100/$D$30</f>
        <v>28.26086956521739</v>
      </c>
      <c r="F24" s="103">
        <f>C24</f>
        <v>13</v>
      </c>
      <c r="G24" s="102">
        <f>F24*100/F30</f>
        <v>17.333333333333332</v>
      </c>
      <c r="H24" s="101">
        <v>260000</v>
      </c>
      <c r="I24" s="98">
        <f>H24*100/H30</f>
        <v>29.46175637393768</v>
      </c>
      <c r="J24" s="99">
        <v>539400</v>
      </c>
      <c r="K24" s="100">
        <f>J24*100/J30</f>
        <v>31.112685138934232</v>
      </c>
      <c r="L24" s="99">
        <v>0</v>
      </c>
      <c r="M24" s="98">
        <f>L24*100/L30</f>
        <v>0</v>
      </c>
      <c r="N24" s="97">
        <f>E24</f>
        <v>28.26086956521739</v>
      </c>
      <c r="O24" s="95">
        <f>$O$22*N24/100</f>
        <v>39393.9393939394</v>
      </c>
      <c r="P24" s="96">
        <f>G24*15/100+I24*50/100+M24*17.5/100+K24*17.5/100</f>
        <v>22.77559808628233</v>
      </c>
      <c r="Q24" s="93">
        <f>Q22*P24/100</f>
        <v>353256.04745124164</v>
      </c>
      <c r="R24" s="92">
        <f t="shared" si="2"/>
        <v>392649.98684518103</v>
      </c>
      <c r="S24" s="1">
        <v>260000</v>
      </c>
      <c r="T24" s="43"/>
      <c r="U24" s="43"/>
      <c r="V24" s="92">
        <f t="shared" si="3"/>
        <v>652649.9868451811</v>
      </c>
      <c r="W24" s="23"/>
      <c r="X24" s="23">
        <v>137489</v>
      </c>
      <c r="Y24" s="50">
        <f t="shared" si="4"/>
        <v>790138.9868451811</v>
      </c>
      <c r="Z24"/>
      <c r="AA24"/>
      <c r="AB24"/>
    </row>
    <row r="25" spans="2:28" ht="12.75">
      <c r="B25" s="28"/>
      <c r="C25" s="62"/>
      <c r="D25" s="28"/>
      <c r="E25" s="104">
        <f>D25*100/$D$30</f>
        <v>0</v>
      </c>
      <c r="F25" s="103">
        <f>C25</f>
        <v>0</v>
      </c>
      <c r="G25" s="102">
        <f>F25*100/F30</f>
        <v>0</v>
      </c>
      <c r="H25" s="101"/>
      <c r="I25" s="98">
        <f>H25*100/H30</f>
        <v>0</v>
      </c>
      <c r="J25" s="99"/>
      <c r="K25" s="100">
        <f>J25*100/J30</f>
        <v>0</v>
      </c>
      <c r="L25" s="99"/>
      <c r="M25" s="98">
        <f>L25*100/L30</f>
        <v>0</v>
      </c>
      <c r="N25" s="97">
        <f>E25</f>
        <v>0</v>
      </c>
      <c r="O25" s="95">
        <f>$O$22*N25/100</f>
        <v>0</v>
      </c>
      <c r="P25" s="96">
        <f>G25*15/100+I25*50/100+M25*17.5/100+K25*17.5/100</f>
        <v>0</v>
      </c>
      <c r="Q25" s="93">
        <f>Q22*P25/100</f>
        <v>0</v>
      </c>
      <c r="R25" s="92">
        <f t="shared" si="2"/>
        <v>0</v>
      </c>
      <c r="S25" s="1"/>
      <c r="T25" s="43"/>
      <c r="U25" s="43"/>
      <c r="V25" s="92">
        <f t="shared" si="3"/>
        <v>0</v>
      </c>
      <c r="W25" s="23"/>
      <c r="X25" s="23"/>
      <c r="Y25" s="50">
        <f t="shared" si="4"/>
        <v>0</v>
      </c>
      <c r="Z25"/>
      <c r="AA25"/>
      <c r="AB25"/>
    </row>
    <row r="26" spans="2:28" ht="12.75">
      <c r="B26" s="28"/>
      <c r="C26" s="62"/>
      <c r="D26" s="28"/>
      <c r="E26" s="104">
        <f>D26*100/$D$30</f>
        <v>0</v>
      </c>
      <c r="F26" s="103">
        <f>C26</f>
        <v>0</v>
      </c>
      <c r="G26" s="102">
        <f>F26*100/F30</f>
        <v>0</v>
      </c>
      <c r="H26" s="101"/>
      <c r="I26" s="98">
        <f>H26*100/H30</f>
        <v>0</v>
      </c>
      <c r="J26" s="99"/>
      <c r="K26" s="100">
        <f>J26*100/J30</f>
        <v>0</v>
      </c>
      <c r="L26" s="99"/>
      <c r="M26" s="98">
        <f>L26*100/L30</f>
        <v>0</v>
      </c>
      <c r="N26" s="97">
        <f>E26</f>
        <v>0</v>
      </c>
      <c r="O26" s="95">
        <f>$O$22*N26/100</f>
        <v>0</v>
      </c>
      <c r="P26" s="96">
        <f>G26*15/100+I26*50/100+M26*17.5/100+K26*17.5/100</f>
        <v>0</v>
      </c>
      <c r="Q26" s="93">
        <f>Q22*P26/100</f>
        <v>0</v>
      </c>
      <c r="R26" s="92">
        <f t="shared" si="2"/>
        <v>0</v>
      </c>
      <c r="S26" s="1"/>
      <c r="T26" s="47"/>
      <c r="U26" s="43"/>
      <c r="V26" s="92">
        <f t="shared" si="3"/>
        <v>0</v>
      </c>
      <c r="W26" s="23"/>
      <c r="X26" s="23"/>
      <c r="Y26" s="50">
        <f t="shared" si="4"/>
        <v>0</v>
      </c>
      <c r="Z26"/>
      <c r="AA26"/>
      <c r="AB26"/>
    </row>
    <row r="27" spans="2:28" ht="12.75">
      <c r="B27" s="28"/>
      <c r="C27" s="62"/>
      <c r="D27" s="25"/>
      <c r="E27" s="25"/>
      <c r="F27" s="55"/>
      <c r="G27" s="56"/>
      <c r="H27" s="13"/>
      <c r="I27" s="14"/>
      <c r="J27" s="43"/>
      <c r="K27" s="51"/>
      <c r="L27" s="13"/>
      <c r="M27" s="14"/>
      <c r="N27" s="39"/>
      <c r="O27" s="95"/>
      <c r="P27" s="94"/>
      <c r="Q27" s="93"/>
      <c r="R27" s="92">
        <f t="shared" si="2"/>
        <v>0</v>
      </c>
      <c r="S27" s="13"/>
      <c r="T27" s="43"/>
      <c r="U27" s="43"/>
      <c r="V27" s="92">
        <f t="shared" si="3"/>
        <v>0</v>
      </c>
      <c r="W27" s="23"/>
      <c r="X27" s="23"/>
      <c r="Y27" s="50">
        <f t="shared" si="4"/>
        <v>0</v>
      </c>
      <c r="Z27"/>
      <c r="AA27"/>
      <c r="AB27"/>
    </row>
    <row r="28" spans="2:28" ht="12.75">
      <c r="B28" s="28"/>
      <c r="C28" s="62"/>
      <c r="D28" s="25"/>
      <c r="E28" s="25"/>
      <c r="F28" s="55"/>
      <c r="G28" s="56"/>
      <c r="H28" s="13"/>
      <c r="I28" s="14"/>
      <c r="J28" s="43"/>
      <c r="K28" s="51"/>
      <c r="L28" s="13"/>
      <c r="M28" s="14"/>
      <c r="N28" s="39"/>
      <c r="O28" s="95"/>
      <c r="P28" s="94"/>
      <c r="Q28" s="93"/>
      <c r="R28" s="92">
        <f t="shared" si="2"/>
        <v>0</v>
      </c>
      <c r="S28" s="13"/>
      <c r="T28" s="43"/>
      <c r="U28" s="43"/>
      <c r="V28" s="92">
        <f t="shared" si="3"/>
        <v>0</v>
      </c>
      <c r="W28" s="23"/>
      <c r="X28" s="23">
        <v>0</v>
      </c>
      <c r="Y28" s="50">
        <f t="shared" si="4"/>
        <v>0</v>
      </c>
      <c r="Z28"/>
      <c r="AA28"/>
      <c r="AB28"/>
    </row>
    <row r="29" spans="1:28" ht="12.75">
      <c r="A29" s="54"/>
      <c r="B29" s="28"/>
      <c r="C29" s="62"/>
      <c r="D29" s="25"/>
      <c r="E29" s="25"/>
      <c r="F29" s="55"/>
      <c r="G29" s="56"/>
      <c r="H29" s="13"/>
      <c r="I29" s="14"/>
      <c r="J29" s="43"/>
      <c r="K29" s="51"/>
      <c r="L29" s="13"/>
      <c r="M29" s="14"/>
      <c r="N29" s="39"/>
      <c r="O29" s="95"/>
      <c r="P29" s="94"/>
      <c r="Q29" s="93"/>
      <c r="R29" s="92">
        <f t="shared" si="2"/>
        <v>0</v>
      </c>
      <c r="S29" s="13"/>
      <c r="T29" s="43"/>
      <c r="U29" s="43"/>
      <c r="V29" s="92">
        <f t="shared" si="3"/>
        <v>0</v>
      </c>
      <c r="W29" s="23"/>
      <c r="X29" s="23">
        <v>0</v>
      </c>
      <c r="Y29" s="50">
        <f t="shared" si="4"/>
        <v>0</v>
      </c>
      <c r="Z29"/>
      <c r="AA29"/>
      <c r="AB29"/>
    </row>
    <row r="30" spans="1:28" ht="13.5" thickBot="1">
      <c r="A30" t="s">
        <v>2</v>
      </c>
      <c r="B30" s="35">
        <f>SUM(B23:B27)</f>
        <v>92</v>
      </c>
      <c r="C30" s="63">
        <f>SUM(C23:C27)</f>
        <v>75</v>
      </c>
      <c r="D30" s="29">
        <f>SUM(D23:D26)</f>
        <v>92</v>
      </c>
      <c r="E30" s="30">
        <f>SUM(E23:E26)</f>
        <v>100</v>
      </c>
      <c r="F30" s="60">
        <f>SUM(F23:F27)</f>
        <v>75</v>
      </c>
      <c r="G30" s="61">
        <f>SUM(G23:G27)</f>
        <v>100</v>
      </c>
      <c r="H30" s="9">
        <f>SUM(H23:H27)</f>
        <v>882500</v>
      </c>
      <c r="I30" s="17">
        <f>SUM(I23:I27)</f>
        <v>100</v>
      </c>
      <c r="J30" s="10">
        <f>SUM(J23:J26)</f>
        <v>1733698</v>
      </c>
      <c r="K30" s="52">
        <f>SUM(K23:K26)</f>
        <v>100</v>
      </c>
      <c r="L30" s="9">
        <f>SUM(L23:L27)</f>
        <v>481285</v>
      </c>
      <c r="M30" s="17">
        <f>SUM(M23:M27)</f>
        <v>100</v>
      </c>
      <c r="N30" s="40">
        <f>SUM(N23:N27)</f>
        <v>100</v>
      </c>
      <c r="O30" s="41">
        <f>SUM(O23:O27)</f>
        <v>139393.93939393942</v>
      </c>
      <c r="P30" s="22">
        <f>SUM(P23:P27)</f>
        <v>100</v>
      </c>
      <c r="Q30" s="63">
        <f>SUM(Q23:Q29)</f>
        <v>1551028.6321043163</v>
      </c>
      <c r="R30" s="8">
        <f>SUM(R23:R29)</f>
        <v>1690422.5714982557</v>
      </c>
      <c r="S30" s="9">
        <f>SUM(S23:S29)</f>
        <v>880000</v>
      </c>
      <c r="T30" s="9">
        <f>SUM(T23:T29)</f>
        <v>300000</v>
      </c>
      <c r="U30" s="10">
        <f>SUM(U23:U29)</f>
        <v>0</v>
      </c>
      <c r="V30" s="8">
        <f>SUM(V23:V27)</f>
        <v>2870422.571498256</v>
      </c>
      <c r="W30" s="38">
        <f>SUM(W23:W27)</f>
        <v>0</v>
      </c>
      <c r="X30" s="38">
        <f>SUM(X23:X29)</f>
        <v>604689</v>
      </c>
      <c r="Y30" s="8">
        <f>SUM(Y23:Y29)</f>
        <v>3475111.571498256</v>
      </c>
      <c r="Z30"/>
      <c r="AA30"/>
      <c r="AB30"/>
    </row>
    <row r="31" spans="7:28" ht="12.75">
      <c r="G31" s="18"/>
      <c r="H31" s="1"/>
      <c r="I31" s="18"/>
      <c r="K31" s="67"/>
      <c r="L31" s="1"/>
      <c r="M31" s="18"/>
      <c r="N31" s="18"/>
      <c r="O31" s="46"/>
      <c r="P31" s="18"/>
      <c r="Q31" s="1"/>
      <c r="R31" s="45"/>
      <c r="S31" s="75"/>
      <c r="T31" s="1"/>
      <c r="V31" s="1"/>
      <c r="X31" s="1"/>
      <c r="Y31" s="1"/>
      <c r="Z31"/>
      <c r="AA31"/>
      <c r="AB31"/>
    </row>
    <row r="32" spans="8:28" ht="12.75">
      <c r="H32" t="s">
        <v>9</v>
      </c>
      <c r="I32" s="18"/>
      <c r="L32" s="1"/>
      <c r="M32" s="18"/>
      <c r="N32" s="18"/>
      <c r="O32" s="1"/>
      <c r="P32" s="18"/>
      <c r="Q32" s="1"/>
      <c r="T32" s="1"/>
      <c r="Z32"/>
      <c r="AA32"/>
      <c r="AB32"/>
    </row>
    <row r="33" spans="8:28" ht="12.75">
      <c r="H33" s="2" t="s">
        <v>10</v>
      </c>
      <c r="I33" s="67" t="s">
        <v>41</v>
      </c>
      <c r="L33" s="1"/>
      <c r="M33" s="18"/>
      <c r="N33" s="18"/>
      <c r="O33" s="1"/>
      <c r="P33" s="18"/>
      <c r="Q33" s="1"/>
      <c r="T33" s="1"/>
      <c r="Z33"/>
      <c r="AA33"/>
      <c r="AB33"/>
    </row>
    <row r="34" spans="8:28" ht="12.75">
      <c r="H34" s="2" t="s">
        <v>10</v>
      </c>
      <c r="I34" s="18" t="s">
        <v>11</v>
      </c>
      <c r="L34" s="1"/>
      <c r="M34" s="18"/>
      <c r="N34" s="18"/>
      <c r="O34" s="1"/>
      <c r="P34" s="18"/>
      <c r="Q34" s="1"/>
      <c r="T34" s="1"/>
      <c r="Z34"/>
      <c r="AA34"/>
      <c r="AB34"/>
    </row>
    <row r="35" spans="8:28" ht="12.75">
      <c r="H35" s="2" t="s">
        <v>10</v>
      </c>
      <c r="I35" s="18" t="s">
        <v>33</v>
      </c>
      <c r="L35" s="1"/>
      <c r="M35" s="18"/>
      <c r="N35" s="18"/>
      <c r="O35" s="1"/>
      <c r="P35" s="18"/>
      <c r="Q35" s="1"/>
      <c r="T35" s="1"/>
      <c r="Z35"/>
      <c r="AA35"/>
      <c r="AB35"/>
    </row>
    <row r="36" spans="8:28" ht="13.5" thickBot="1">
      <c r="H36" s="2" t="s">
        <v>10</v>
      </c>
      <c r="I36" s="18" t="s">
        <v>32</v>
      </c>
      <c r="L36" s="1"/>
      <c r="M36" s="18"/>
      <c r="N36" s="18"/>
      <c r="O36" s="1"/>
      <c r="P36" s="18"/>
      <c r="Q36" s="1"/>
      <c r="T36" s="1"/>
      <c r="Z36"/>
      <c r="AA36"/>
      <c r="AB36"/>
    </row>
    <row r="37" spans="2:28" ht="26.25" thickBot="1">
      <c r="B37" s="85" t="s">
        <v>52</v>
      </c>
      <c r="C37" s="80"/>
      <c r="E37" s="85" t="s">
        <v>60</v>
      </c>
      <c r="F37" s="86"/>
      <c r="G37" s="87"/>
      <c r="H37" s="3"/>
      <c r="I37" s="3"/>
      <c r="L37" s="1"/>
      <c r="M37" s="18"/>
      <c r="N37" s="18"/>
      <c r="O37" s="1"/>
      <c r="Q37" s="1"/>
      <c r="R37" s="36" t="s">
        <v>29</v>
      </c>
      <c r="S37" s="36" t="s">
        <v>30</v>
      </c>
      <c r="T37" s="36" t="s">
        <v>31</v>
      </c>
      <c r="U37" s="1"/>
      <c r="Z37"/>
      <c r="AA37"/>
      <c r="AB37"/>
    </row>
    <row r="38" spans="2:28" ht="12.75">
      <c r="B38" s="54" t="s">
        <v>53</v>
      </c>
      <c r="C38" s="1">
        <v>50000</v>
      </c>
      <c r="F38" s="72" t="s">
        <v>75</v>
      </c>
      <c r="G38" s="1">
        <v>300000</v>
      </c>
      <c r="H38" s="43"/>
      <c r="I38" s="51"/>
      <c r="J38" s="43"/>
      <c r="K38" s="51"/>
      <c r="L38" s="43"/>
      <c r="M38" s="51"/>
      <c r="N38" s="51"/>
      <c r="O38" s="43"/>
      <c r="P38" s="83" t="s">
        <v>40</v>
      </c>
      <c r="Q38" s="82">
        <v>879761</v>
      </c>
      <c r="R38" s="65"/>
      <c r="S38" s="4"/>
      <c r="T38" s="43"/>
      <c r="U38" s="4"/>
      <c r="Z38"/>
      <c r="AA38"/>
      <c r="AB38"/>
    </row>
    <row r="39" spans="2:28" ht="12.75">
      <c r="B39" s="54" t="s">
        <v>54</v>
      </c>
      <c r="C39" s="1">
        <v>40000</v>
      </c>
      <c r="F39" s="72" t="s">
        <v>76</v>
      </c>
      <c r="G39" s="1">
        <v>300000</v>
      </c>
      <c r="H39" s="77"/>
      <c r="P39" s="72" t="s">
        <v>47</v>
      </c>
      <c r="Q39" s="1">
        <v>3199100</v>
      </c>
      <c r="R39" s="1">
        <f>Q39/3</f>
        <v>1066366.6666666667</v>
      </c>
      <c r="S39" s="76">
        <f>R39*0.9</f>
        <v>959730.0000000001</v>
      </c>
      <c r="T39" s="76">
        <v>959000</v>
      </c>
      <c r="Z39"/>
      <c r="AA39"/>
      <c r="AB39"/>
    </row>
    <row r="40" spans="2:28" ht="12.75">
      <c r="B40" s="54" t="s">
        <v>55</v>
      </c>
      <c r="C40" s="1">
        <v>1200000</v>
      </c>
      <c r="F40" s="72" t="s">
        <v>77</v>
      </c>
      <c r="G40" s="1">
        <v>300000</v>
      </c>
      <c r="H40" s="77"/>
      <c r="P40" s="69" t="s">
        <v>49</v>
      </c>
      <c r="Q40" s="44">
        <v>808718</v>
      </c>
      <c r="R40" s="1"/>
      <c r="S40" s="76"/>
      <c r="T40" s="45"/>
      <c r="Z40"/>
      <c r="AA40"/>
      <c r="AB40"/>
    </row>
    <row r="41" spans="2:28" ht="13.5" thickBot="1">
      <c r="B41" s="54" t="s">
        <v>56</v>
      </c>
      <c r="C41" s="1">
        <v>250000</v>
      </c>
      <c r="F41" s="72" t="s">
        <v>70</v>
      </c>
      <c r="G41" s="1">
        <v>300000</v>
      </c>
      <c r="H41" s="77"/>
      <c r="P41" s="72" t="s">
        <v>48</v>
      </c>
      <c r="Q41" s="46">
        <v>2776499</v>
      </c>
      <c r="R41" s="1">
        <f>Q41/3</f>
        <v>925499.6666666666</v>
      </c>
      <c r="S41" s="76">
        <f>R41*0.9</f>
        <v>832949.7</v>
      </c>
      <c r="T41" s="91">
        <v>832000</v>
      </c>
      <c r="Z41"/>
      <c r="AA41"/>
      <c r="AB41"/>
    </row>
    <row r="42" spans="2:28" ht="13.5" thickBot="1">
      <c r="B42" s="54" t="s">
        <v>57</v>
      </c>
      <c r="C42" s="1">
        <v>50000</v>
      </c>
      <c r="E42" s="79"/>
      <c r="F42" s="88" t="s">
        <v>2</v>
      </c>
      <c r="G42" s="80">
        <f>SUM(G37:G41)</f>
        <v>1200000</v>
      </c>
      <c r="H42" s="77"/>
      <c r="P42" s="69" t="s">
        <v>50</v>
      </c>
      <c r="Q42" s="44">
        <v>756436</v>
      </c>
      <c r="R42" s="1"/>
      <c r="S42" s="76"/>
      <c r="T42" s="90"/>
      <c r="Z42"/>
      <c r="AA42"/>
      <c r="AB42"/>
    </row>
    <row r="43" spans="2:28" ht="12.75">
      <c r="B43" s="54" t="s">
        <v>58</v>
      </c>
      <c r="C43" s="1">
        <v>40000</v>
      </c>
      <c r="E43" s="4"/>
      <c r="F43" s="89"/>
      <c r="G43" s="43"/>
      <c r="H43" s="77"/>
      <c r="P43" s="72" t="s">
        <v>51</v>
      </c>
      <c r="Q43" s="46">
        <f>Q42+Q40+Q38</f>
        <v>2444915</v>
      </c>
      <c r="R43" s="1">
        <f>Q43/3</f>
        <v>814971.6666666666</v>
      </c>
      <c r="S43" s="76">
        <f>R43*0.9</f>
        <v>733474.5</v>
      </c>
      <c r="T43" s="44">
        <v>733000</v>
      </c>
      <c r="Z43"/>
      <c r="AA43"/>
      <c r="AB43"/>
    </row>
    <row r="44" spans="2:28" ht="12.75">
      <c r="B44" s="54" t="s">
        <v>92</v>
      </c>
      <c r="C44" s="1">
        <v>100000</v>
      </c>
      <c r="E44" s="4"/>
      <c r="F44" s="89"/>
      <c r="G44" s="43"/>
      <c r="H44" s="77"/>
      <c r="P44" s="69" t="s">
        <v>64</v>
      </c>
      <c r="Q44" s="44">
        <v>715581</v>
      </c>
      <c r="R44" s="1"/>
      <c r="S44" s="76"/>
      <c r="T44" s="44"/>
      <c r="Z44"/>
      <c r="AA44"/>
      <c r="AB44"/>
    </row>
    <row r="45" spans="2:28" ht="12.75">
      <c r="B45" s="54" t="s">
        <v>71</v>
      </c>
      <c r="C45" s="1">
        <v>30000</v>
      </c>
      <c r="F45" s="2"/>
      <c r="G45" s="1"/>
      <c r="H45" s="77"/>
      <c r="P45" s="72" t="s">
        <v>72</v>
      </c>
      <c r="Q45" s="46">
        <f>Q44+Q42+Q40</f>
        <v>2280735</v>
      </c>
      <c r="R45" s="1">
        <f>Q45/3</f>
        <v>760245</v>
      </c>
      <c r="S45" s="76">
        <f>R45*0.9</f>
        <v>684220.5</v>
      </c>
      <c r="T45" s="44">
        <v>684000</v>
      </c>
      <c r="Z45"/>
      <c r="AA45"/>
      <c r="AB45"/>
    </row>
    <row r="46" spans="2:28" ht="12.75">
      <c r="B46" s="54" t="s">
        <v>59</v>
      </c>
      <c r="C46" s="1">
        <v>100000</v>
      </c>
      <c r="D46" s="54"/>
      <c r="F46" s="2"/>
      <c r="G46" s="1"/>
      <c r="H46" s="77"/>
      <c r="P46" s="72"/>
      <c r="Q46" s="46"/>
      <c r="R46" s="45"/>
      <c r="S46" s="45"/>
      <c r="T46" s="45"/>
      <c r="Z46"/>
      <c r="AA46"/>
      <c r="AB46"/>
    </row>
    <row r="47" spans="2:28" ht="13.5" thickBot="1">
      <c r="B47" s="54" t="s">
        <v>61</v>
      </c>
      <c r="C47" s="1">
        <v>140000</v>
      </c>
      <c r="D47" s="54"/>
      <c r="G47" s="1"/>
      <c r="Z47"/>
      <c r="AA47"/>
      <c r="AB47"/>
    </row>
    <row r="48" spans="2:28" ht="13.5" thickBot="1">
      <c r="B48" s="81" t="s">
        <v>2</v>
      </c>
      <c r="C48" s="80">
        <f>SUM(C38:C47)</f>
        <v>2000000</v>
      </c>
      <c r="D48" s="54"/>
      <c r="G48" s="1"/>
      <c r="Z48"/>
      <c r="AA48"/>
      <c r="AB48"/>
    </row>
    <row r="49" spans="2:28" ht="12.75">
      <c r="B49" s="121"/>
      <c r="C49" s="43"/>
      <c r="Z49"/>
      <c r="AA49"/>
      <c r="AB49"/>
    </row>
    <row r="50" spans="3:28" ht="12.75">
      <c r="C50" s="1">
        <f>G42</f>
        <v>1200000</v>
      </c>
      <c r="Z50"/>
      <c r="AA50"/>
      <c r="AB50"/>
    </row>
    <row r="51" spans="3:16" ht="12.75">
      <c r="C51" s="1">
        <f>SUM(C48:C50)</f>
        <v>3200000</v>
      </c>
      <c r="D51" s="1"/>
      <c r="M51" s="142"/>
      <c r="N51" s="142"/>
      <c r="O51" s="142"/>
      <c r="P51" s="142"/>
    </row>
    <row r="52" spans="4:16" ht="12.75">
      <c r="D52" s="1">
        <v>15000000</v>
      </c>
      <c r="M52" s="142"/>
      <c r="N52" s="142" t="s">
        <v>87</v>
      </c>
      <c r="O52" s="142">
        <f>4246322+14394233+261655</f>
        <v>18902210</v>
      </c>
      <c r="P52" s="142"/>
    </row>
    <row r="53" spans="2:16" ht="12.75">
      <c r="B53" s="54" t="s">
        <v>65</v>
      </c>
      <c r="D53" s="1">
        <v>-1625000</v>
      </c>
      <c r="M53" s="142"/>
      <c r="N53" s="142" t="s">
        <v>88</v>
      </c>
      <c r="O53" s="142">
        <v>27785285</v>
      </c>
      <c r="P53" s="142"/>
    </row>
    <row r="54" spans="2:16" ht="12.75">
      <c r="B54" s="54" t="s">
        <v>66</v>
      </c>
      <c r="D54" s="1">
        <f>G42</f>
        <v>1200000</v>
      </c>
      <c r="M54" s="142"/>
      <c r="N54" s="142"/>
      <c r="O54" s="142">
        <f>O53+O52</f>
        <v>46687495</v>
      </c>
      <c r="P54" s="142"/>
    </row>
    <row r="55" spans="2:16" ht="12.75">
      <c r="B55" s="54" t="s">
        <v>67</v>
      </c>
      <c r="D55" s="1"/>
      <c r="M55" s="142"/>
      <c r="N55" s="142"/>
      <c r="O55" s="142"/>
      <c r="P55" s="142"/>
    </row>
    <row r="56" spans="2:16" ht="12.75">
      <c r="B56" s="54"/>
      <c r="D56" s="44">
        <f>SUM(D52:D55)</f>
        <v>14575000</v>
      </c>
      <c r="E56" s="45" t="s">
        <v>69</v>
      </c>
      <c r="M56" s="142"/>
      <c r="N56" s="142" t="s">
        <v>89</v>
      </c>
      <c r="O56" s="142">
        <v>26625545</v>
      </c>
      <c r="P56" s="142"/>
    </row>
    <row r="57" spans="3:16" ht="12.75">
      <c r="C57" s="46" t="s">
        <v>68</v>
      </c>
      <c r="D57" s="1"/>
      <c r="M57" s="142"/>
      <c r="N57" s="142" t="s">
        <v>90</v>
      </c>
      <c r="O57" s="142">
        <f>4465114+14440959+753852</f>
        <v>19659925</v>
      </c>
      <c r="P57" s="142"/>
    </row>
    <row r="58" spans="4:16" ht="12.75">
      <c r="D58" s="1"/>
      <c r="M58" s="142"/>
      <c r="N58" s="142"/>
      <c r="O58" s="142">
        <f>O57+O56</f>
        <v>46285470</v>
      </c>
      <c r="P58" s="142"/>
    </row>
    <row r="59" spans="4:16" ht="12.75">
      <c r="D59" s="1"/>
      <c r="M59" s="142"/>
      <c r="N59" s="142"/>
      <c r="O59" s="142"/>
      <c r="P59" s="142"/>
    </row>
    <row r="60" spans="4:16" ht="12.75">
      <c r="D60" s="1"/>
      <c r="M60" s="142"/>
      <c r="N60" s="142"/>
      <c r="O60" s="142">
        <f>O54-O58</f>
        <v>402025</v>
      </c>
      <c r="P60" s="142"/>
    </row>
    <row r="61" ht="12.75">
      <c r="D61" s="1"/>
    </row>
    <row r="62" ht="12.75">
      <c r="D62" s="1"/>
    </row>
  </sheetData>
  <sheetProtection/>
  <mergeCells count="30">
    <mergeCell ref="N19:Q19"/>
    <mergeCell ref="S19:V19"/>
    <mergeCell ref="W19:X19"/>
    <mergeCell ref="J20:M20"/>
    <mergeCell ref="N20:O20"/>
    <mergeCell ref="P20:Q20"/>
    <mergeCell ref="B19:C19"/>
    <mergeCell ref="D19:E19"/>
    <mergeCell ref="F19:G19"/>
    <mergeCell ref="H19:I19"/>
    <mergeCell ref="J19:K19"/>
    <mergeCell ref="L19:M19"/>
    <mergeCell ref="S3:V3"/>
    <mergeCell ref="W3:X3"/>
    <mergeCell ref="J4:M4"/>
    <mergeCell ref="N4:O4"/>
    <mergeCell ref="P4:Q4"/>
    <mergeCell ref="H18:I18"/>
    <mergeCell ref="J18:K18"/>
    <mergeCell ref="N18:O18"/>
    <mergeCell ref="H2:I2"/>
    <mergeCell ref="J2:K2"/>
    <mergeCell ref="N2:O2"/>
    <mergeCell ref="B3:C3"/>
    <mergeCell ref="D3:E3"/>
    <mergeCell ref="F3:G3"/>
    <mergeCell ref="H3:I3"/>
    <mergeCell ref="J3:K3"/>
    <mergeCell ref="L3:M3"/>
    <mergeCell ref="N3:Q3"/>
  </mergeCells>
  <printOptions gridLines="1"/>
  <pageMargins left="0.15748031496062992" right="0.1968503937007874" top="0.5" bottom="0.2755905511811024" header="0.15748031496062992" footer="0.15748031496062992"/>
  <pageSetup horizontalDpi="300" verticalDpi="300" orientation="landscape" paperSize="9" scale="85" r:id="rId3"/>
  <headerFooter alignWithMargins="0"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szabo1zolta421</dc:creator>
  <cp:keywords/>
  <dc:description/>
  <cp:lastModifiedBy>Pongrácz Béla</cp:lastModifiedBy>
  <cp:lastPrinted>2014-05-22T13:24:07Z</cp:lastPrinted>
  <dcterms:created xsi:type="dcterms:W3CDTF">2008-03-12T17:16:52Z</dcterms:created>
  <dcterms:modified xsi:type="dcterms:W3CDTF">2016-05-13T09:44:43Z</dcterms:modified>
  <cp:category/>
  <cp:version/>
  <cp:contentType/>
  <cp:contentStatus/>
</cp:coreProperties>
</file>